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80" windowHeight="7815" activeTab="0"/>
  </bookViews>
  <sheets>
    <sheet name="Sheet1" sheetId="1" r:id="rId1"/>
    <sheet name="Sheet2" sheetId="2" r:id="rId2"/>
    <sheet name="Sheet3" sheetId="3" r:id="rId3"/>
  </sheets>
  <definedNames>
    <definedName name="AircraftRange">'Sheet1'!$F$20</definedName>
    <definedName name="Goal">'Sheet1'!$D$23</definedName>
    <definedName name="SmallRadarAvail">'Sheet1'!$R$13</definedName>
    <definedName name="SmallRadarCost">'Sheet1'!$O$13</definedName>
    <definedName name="SmallRadarEfficiency">'Sheet1'!$M$13</definedName>
    <definedName name="SmallRadarMonthly">'Sheet1'!$P$13</definedName>
    <definedName name="SmallRadarReactive">'Sheet1'!$J$13</definedName>
    <definedName name="SweepWhileMove">'Sheet1'!$F$21</definedName>
  </definedNames>
  <calcPr fullCalcOnLoad="1"/>
</workbook>
</file>

<file path=xl/comments1.xml><?xml version="1.0" encoding="utf-8"?>
<comments xmlns="http://schemas.openxmlformats.org/spreadsheetml/2006/main">
  <authors>
    <author>Whaley Whale</author>
    <author>Spike Robinson</author>
  </authors>
  <commentList>
    <comment ref="R3" authorId="0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Only 5 on a new base due to Hangar build time</t>
        </r>
      </text>
    </comment>
    <comment ref="J1" authorId="1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Total swept area (per 30 min if moving) x Detection % per 30 min.</t>
        </r>
        <r>
          <rPr>
            <sz val="8"/>
            <rFont val="Tahoma"/>
            <family val="0"/>
          </rPr>
          <t xml:space="preserve">
</t>
        </r>
      </text>
    </comment>
    <comment ref="L1" authorId="1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Proportion of time that this platform is active, if it is deployed continously.</t>
        </r>
        <r>
          <rPr>
            <sz val="8"/>
            <rFont val="Tahoma"/>
            <family val="0"/>
          </rPr>
          <t xml:space="preserve">
</t>
        </r>
      </text>
    </comment>
    <comment ref="M1" authorId="1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Figure of merit adjusted downward where duty cycle is less than 100%.</t>
        </r>
        <r>
          <rPr>
            <sz val="8"/>
            <rFont val="Tahoma"/>
            <family val="0"/>
          </rPr>
          <t xml:space="preserve">
</t>
        </r>
      </text>
    </comment>
    <comment ref="N1" authorId="1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Effectiveness compared to Small Radar when in continual use. </t>
        </r>
      </text>
    </comment>
    <comment ref="K1" authorId="1">
      <text>
        <r>
          <rPr>
            <b/>
            <sz val="8"/>
            <rFont val="Tahoma"/>
            <family val="0"/>
          </rPr>
          <t xml:space="preserve">Spike
</t>
        </r>
        <r>
          <rPr>
            <sz val="8"/>
            <rFont val="Tahoma"/>
            <family val="2"/>
          </rPr>
          <t xml:space="preserve">Effectiveness compared to Small Radar but only for short term / reactive use. </t>
        </r>
      </text>
    </comment>
    <comment ref="F1" authorId="1">
      <text>
        <r>
          <rPr>
            <sz val="8"/>
            <rFont val="Tahoma"/>
            <family val="2"/>
          </rPr>
          <t>Knots (nautical mile/hr)</t>
        </r>
      </text>
    </comment>
    <comment ref="E1" authorId="1">
      <text>
        <r>
          <rPr>
            <sz val="8"/>
            <rFont val="Tahoma"/>
            <family val="2"/>
          </rPr>
          <t>square nautical miles 
(sq n mi)</t>
        </r>
      </text>
    </comment>
    <comment ref="H1" authorId="1">
      <text>
        <r>
          <rPr>
            <sz val="8"/>
            <rFont val="Tahoma"/>
            <family val="2"/>
          </rPr>
          <t>square nautical miles 
(sq n mi)</t>
        </r>
      </text>
    </comment>
    <comment ref="I1" authorId="1">
      <text>
        <r>
          <rPr>
            <sz val="8"/>
            <rFont val="Tahoma"/>
            <family val="2"/>
          </rPr>
          <t>square nautical miles 
(sq n mi) scanned per 30 min detection interval</t>
        </r>
      </text>
    </comment>
    <comment ref="B1" authorId="1">
      <text>
        <r>
          <rPr>
            <sz val="8"/>
            <rFont val="Tahoma"/>
            <family val="2"/>
          </rPr>
          <t>P = Patrolling
M = Moving</t>
        </r>
      </text>
    </comment>
  </commentList>
</comments>
</file>

<file path=xl/sharedStrings.xml><?xml version="1.0" encoding="utf-8"?>
<sst xmlns="http://schemas.openxmlformats.org/spreadsheetml/2006/main" count="64" uniqueCount="42">
  <si>
    <t>Speed</t>
  </si>
  <si>
    <t>Platform</t>
  </si>
  <si>
    <t>Small Radar</t>
  </si>
  <si>
    <t>Large Radar</t>
  </si>
  <si>
    <t>Skyranger</t>
  </si>
  <si>
    <t>Hyperwave</t>
  </si>
  <si>
    <t>Mo1 Cost
Efficiency</t>
  </si>
  <si>
    <t>Mo2 Cost
Efficiency</t>
  </si>
  <si>
    <t>Mo1 
Cost</t>
  </si>
  <si>
    <t>Mo2 
Cost</t>
  </si>
  <si>
    <t>Move 
30min</t>
  </si>
  <si>
    <t>Mo1 Avail
Efficiency</t>
  </si>
  <si>
    <t>Mo1 
Avail</t>
  </si>
  <si>
    <t>Mo1 Avail
CostEffcy</t>
  </si>
  <si>
    <t>Firestorm</t>
  </si>
  <si>
    <t>Lightning</t>
  </si>
  <si>
    <t>Avenger</t>
  </si>
  <si>
    <t>Interceptor</t>
  </si>
  <si>
    <t>Figure of Merit</t>
  </si>
  <si>
    <t>Goal
Eff</t>
  </si>
  <si>
    <t>Goal C/Eff</t>
  </si>
  <si>
    <t>Days</t>
  </si>
  <si>
    <t>Goal =</t>
  </si>
  <si>
    <t>High</t>
  </si>
  <si>
    <t>E155</t>
  </si>
  <si>
    <t>Firestorm M</t>
  </si>
  <si>
    <t>P</t>
  </si>
  <si>
    <t>M</t>
  </si>
  <si>
    <t>Cyclic Fig of Merit</t>
  </si>
  <si>
    <t>Swept 
Radius</t>
  </si>
  <si>
    <t>Swept 
Circle</t>
  </si>
  <si>
    <t>Swept
Area</t>
  </si>
  <si>
    <t>Duty cycle</t>
  </si>
  <si>
    <t>Assumptions</t>
  </si>
  <si>
    <t>Aircraft's Detection Range</t>
  </si>
  <si>
    <t>Cyc vs 
SmR</t>
  </si>
  <si>
    <t>React 
vs SmR</t>
  </si>
  <si>
    <t>Det %</t>
  </si>
  <si>
    <t>nmi</t>
  </si>
  <si>
    <t>Moving increases Swept Area</t>
  </si>
  <si>
    <t>Swept 
Rect'gl</t>
  </si>
  <si>
    <t>Mode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</si>
</sst>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1.140625" style="0" bestFit="1" customWidth="1"/>
    <col min="2" max="2" width="2.57421875" style="0" bestFit="1" customWidth="1"/>
    <col min="3" max="3" width="6.140625" style="0" bestFit="1" customWidth="1"/>
    <col min="4" max="4" width="6.7109375" style="0" bestFit="1" customWidth="1"/>
    <col min="5" max="5" width="6.57421875" style="0" bestFit="1" customWidth="1"/>
    <col min="6" max="6" width="6.28125" style="0" customWidth="1"/>
    <col min="7" max="7" width="6.00390625" style="0" customWidth="1"/>
    <col min="8" max="9" width="6.57421875" style="0" bestFit="1" customWidth="1"/>
    <col min="10" max="10" width="8.140625" style="0" bestFit="1" customWidth="1"/>
    <col min="11" max="11" width="7.421875" style="0" customWidth="1"/>
    <col min="12" max="12" width="5.7109375" style="0" customWidth="1"/>
    <col min="13" max="13" width="9.28125" style="0" bestFit="1" customWidth="1"/>
    <col min="14" max="14" width="6.57421875" style="0" customWidth="1"/>
    <col min="15" max="16" width="5.00390625" style="0" bestFit="1" customWidth="1"/>
    <col min="17" max="17" width="9.00390625" style="0" customWidth="1"/>
    <col min="18" max="18" width="4.8515625" style="0" customWidth="1"/>
    <col min="19" max="20" width="9.00390625" style="0" customWidth="1"/>
    <col min="22" max="23" width="6.00390625" style="0" customWidth="1"/>
  </cols>
  <sheetData>
    <row r="1" spans="1:23" ht="63.75">
      <c r="A1" s="5" t="s">
        <v>1</v>
      </c>
      <c r="B1" s="12" t="s">
        <v>41</v>
      </c>
      <c r="C1" s="6" t="s">
        <v>37</v>
      </c>
      <c r="D1" s="5" t="s">
        <v>29</v>
      </c>
      <c r="E1" s="5" t="s">
        <v>30</v>
      </c>
      <c r="F1" s="6" t="s">
        <v>0</v>
      </c>
      <c r="G1" s="5" t="s">
        <v>10</v>
      </c>
      <c r="H1" s="5" t="s">
        <v>40</v>
      </c>
      <c r="I1" s="5" t="s">
        <v>31</v>
      </c>
      <c r="J1" s="5" t="s">
        <v>18</v>
      </c>
      <c r="K1" s="5" t="s">
        <v>36</v>
      </c>
      <c r="L1" s="5" t="s">
        <v>32</v>
      </c>
      <c r="M1" s="5" t="s">
        <v>28</v>
      </c>
      <c r="N1" s="5" t="s">
        <v>35</v>
      </c>
      <c r="O1" s="5" t="s">
        <v>8</v>
      </c>
      <c r="P1" s="5" t="s">
        <v>9</v>
      </c>
      <c r="Q1" s="5" t="s">
        <v>6</v>
      </c>
      <c r="R1" s="5" t="s">
        <v>12</v>
      </c>
      <c r="S1" s="5" t="s">
        <v>11</v>
      </c>
      <c r="T1" s="5" t="s">
        <v>13</v>
      </c>
      <c r="U1" s="5" t="s">
        <v>7</v>
      </c>
      <c r="V1" s="5" t="s">
        <v>19</v>
      </c>
      <c r="W1" s="5" t="s">
        <v>20</v>
      </c>
    </row>
    <row r="2" ht="12.75">
      <c r="L2" s="1"/>
    </row>
    <row r="3" spans="1:22" ht="12.75">
      <c r="A3" t="s">
        <v>4</v>
      </c>
      <c r="B3" t="s">
        <v>26</v>
      </c>
      <c r="C3" s="1">
        <v>1</v>
      </c>
      <c r="D3">
        <f>AircraftRange</f>
        <v>600</v>
      </c>
      <c r="E3" s="2">
        <f>D3^2*3.1415927/1000</f>
        <v>1130.973372</v>
      </c>
      <c r="F3">
        <v>0</v>
      </c>
      <c r="G3">
        <f>F3/2</f>
        <v>0</v>
      </c>
      <c r="H3" s="2">
        <f>G3*D3*2/1000</f>
        <v>0</v>
      </c>
      <c r="I3" s="2">
        <f>E3+(SweepWhileMove*H3)</f>
        <v>1130.973372</v>
      </c>
      <c r="J3" s="2">
        <f>I3*C3</f>
        <v>1130.973372</v>
      </c>
      <c r="K3" s="3">
        <f>J3/SmallRadarReactive</f>
        <v>1.5999999999999996</v>
      </c>
      <c r="L3" s="1">
        <f>83.33/(83.33+15.25)</f>
        <v>0.8453033069588152</v>
      </c>
      <c r="M3" s="2">
        <f>L3*I3*C3</f>
        <v>956.0155314339622</v>
      </c>
      <c r="N3" s="3">
        <f aca="true" t="shared" si="0" ref="N3:N15">M3/SmallRadarEfficiency</f>
        <v>1.352485291134104</v>
      </c>
      <c r="O3">
        <f>500+200</f>
        <v>700</v>
      </c>
      <c r="P3">
        <f>500+25</f>
        <v>525</v>
      </c>
      <c r="Q3" s="4">
        <f aca="true" t="shared" si="1" ref="Q3:Q15">N3/O3*SmallRadarCost</f>
        <v>0.9660609222386458</v>
      </c>
      <c r="R3" s="7">
        <f>30-3</f>
        <v>27</v>
      </c>
      <c r="S3" s="4">
        <f aca="true" t="shared" si="2" ref="S3:S15">N3/SmallRadarAvail*R3</f>
        <v>2.028727936701156</v>
      </c>
      <c r="T3" s="4">
        <f aca="true" t="shared" si="3" ref="T3:T15">Q3/SmallRadarAvail*R3</f>
        <v>1.4490913833579688</v>
      </c>
      <c r="U3" s="4">
        <f aca="true" t="shared" si="4" ref="U3:U15">N3/P3*SmallRadarMonthly</f>
        <v>0.025761624593030556</v>
      </c>
      <c r="V3" s="4">
        <f aca="true" t="shared" si="5" ref="V3:V15">N3*(Goal+R3)/(Goal+SmallRadarAvail)</f>
        <v>1.9057747284162376</v>
      </c>
    </row>
    <row r="4" spans="1:22" ht="12.75">
      <c r="A4" t="s">
        <v>4</v>
      </c>
      <c r="B4" t="s">
        <v>27</v>
      </c>
      <c r="C4" s="1">
        <v>1</v>
      </c>
      <c r="D4">
        <f>AircraftRange</f>
        <v>600</v>
      </c>
      <c r="E4" s="2">
        <f aca="true" t="shared" si="6" ref="E4:E15">D4^2*3.1415927/1000</f>
        <v>1130.973372</v>
      </c>
      <c r="F4">
        <v>760</v>
      </c>
      <c r="G4">
        <f>F4/2</f>
        <v>380</v>
      </c>
      <c r="H4" s="2">
        <f aca="true" t="shared" si="7" ref="H4:H15">G4*D4*2/1000</f>
        <v>456</v>
      </c>
      <c r="I4" s="2">
        <f>E4+(SweepWhileMove*H4)</f>
        <v>1130.973372</v>
      </c>
      <c r="J4" s="2">
        <f aca="true" t="shared" si="8" ref="J4:J15">I4*C4</f>
        <v>1130.973372</v>
      </c>
      <c r="K4" s="3">
        <f>J4/SmallRadarReactive</f>
        <v>1.5999999999999996</v>
      </c>
      <c r="L4" s="1">
        <f>35.66/(35.66+15.25)</f>
        <v>0.7004517776468278</v>
      </c>
      <c r="M4" s="2">
        <f aca="true" t="shared" si="9" ref="M4:M15">L4*I4*C4</f>
        <v>792.1923088886269</v>
      </c>
      <c r="N4" s="3">
        <f t="shared" si="0"/>
        <v>1.1207228442349242</v>
      </c>
      <c r="O4">
        <f>500+200</f>
        <v>700</v>
      </c>
      <c r="P4">
        <f>500+25</f>
        <v>525</v>
      </c>
      <c r="Q4" s="4">
        <f t="shared" si="1"/>
        <v>0.8005163173106601</v>
      </c>
      <c r="R4" s="7">
        <f>30-3</f>
        <v>27</v>
      </c>
      <c r="S4" s="4">
        <f t="shared" si="2"/>
        <v>1.6810842663523862</v>
      </c>
      <c r="T4" s="4">
        <f t="shared" si="3"/>
        <v>1.2007744759659902</v>
      </c>
      <c r="U4" s="4">
        <f t="shared" si="4"/>
        <v>0.02134710179495094</v>
      </c>
      <c r="V4" s="4">
        <f t="shared" si="5"/>
        <v>1.5792003714219385</v>
      </c>
    </row>
    <row r="5" spans="1:22" ht="12.75">
      <c r="A5" t="s">
        <v>17</v>
      </c>
      <c r="B5" t="s">
        <v>26</v>
      </c>
      <c r="C5" s="1">
        <v>1</v>
      </c>
      <c r="D5">
        <f>AircraftRange</f>
        <v>600</v>
      </c>
      <c r="E5" s="2">
        <f t="shared" si="6"/>
        <v>1130.973372</v>
      </c>
      <c r="F5">
        <v>0</v>
      </c>
      <c r="G5">
        <f aca="true" t="shared" si="10" ref="G5:G12">F5/2</f>
        <v>0</v>
      </c>
      <c r="H5" s="2">
        <f t="shared" si="7"/>
        <v>0</v>
      </c>
      <c r="I5" s="2">
        <f>E5+(SweepWhileMove*H5)</f>
        <v>1130.973372</v>
      </c>
      <c r="J5" s="2">
        <f t="shared" si="8"/>
        <v>1130.973372</v>
      </c>
      <c r="K5" s="3">
        <f>J5/SmallRadarReactive</f>
        <v>1.5999999999999996</v>
      </c>
      <c r="L5" s="1">
        <f>16.66/(16.66+10.25)</f>
        <v>0.6191007060572278</v>
      </c>
      <c r="M5" s="2">
        <f t="shared" si="9"/>
        <v>700.1864131371237</v>
      </c>
      <c r="N5" s="3">
        <f t="shared" si="0"/>
        <v>0.9905611296915643</v>
      </c>
      <c r="O5">
        <f>600+200</f>
        <v>800</v>
      </c>
      <c r="P5">
        <f>600+25</f>
        <v>625</v>
      </c>
      <c r="Q5" s="4">
        <f t="shared" si="1"/>
        <v>0.6191007060572277</v>
      </c>
      <c r="R5" s="7">
        <f aca="true" t="shared" si="11" ref="R5:R12">30-3</f>
        <v>27</v>
      </c>
      <c r="S5" s="4">
        <f t="shared" si="2"/>
        <v>1.4858416945373465</v>
      </c>
      <c r="T5" s="4">
        <f t="shared" si="3"/>
        <v>0.9286510590858414</v>
      </c>
      <c r="U5" s="4">
        <f t="shared" si="4"/>
        <v>0.01584897807506503</v>
      </c>
      <c r="V5" s="4">
        <f t="shared" si="5"/>
        <v>1.3957906827472042</v>
      </c>
    </row>
    <row r="6" spans="1:22" ht="12.75">
      <c r="A6" t="s">
        <v>17</v>
      </c>
      <c r="B6" t="s">
        <v>27</v>
      </c>
      <c r="C6" s="1">
        <v>1</v>
      </c>
      <c r="D6">
        <f>AircraftRange</f>
        <v>600</v>
      </c>
      <c r="E6" s="2">
        <f t="shared" si="6"/>
        <v>1130.973372</v>
      </c>
      <c r="F6">
        <v>2100</v>
      </c>
      <c r="G6">
        <f t="shared" si="10"/>
        <v>1050</v>
      </c>
      <c r="H6" s="2">
        <f t="shared" si="7"/>
        <v>1260</v>
      </c>
      <c r="I6" s="2">
        <f>E6+(SweepWhileMove*H6)</f>
        <v>1130.973372</v>
      </c>
      <c r="J6" s="2">
        <f t="shared" si="8"/>
        <v>1130.973372</v>
      </c>
      <c r="K6" s="3">
        <f>J6/SmallRadarReactive</f>
        <v>1.5999999999999996</v>
      </c>
      <c r="L6" s="1">
        <f>7.86/(7.86+10.25)</f>
        <v>0.43401435670900057</v>
      </c>
      <c r="M6" s="2">
        <f t="shared" si="9"/>
        <v>490.85868050358914</v>
      </c>
      <c r="N6" s="3">
        <f t="shared" si="0"/>
        <v>0.6944229707344007</v>
      </c>
      <c r="O6">
        <f>600+200</f>
        <v>800</v>
      </c>
      <c r="P6">
        <f>600+25</f>
        <v>625</v>
      </c>
      <c r="Q6" s="4">
        <f t="shared" si="1"/>
        <v>0.43401435670900046</v>
      </c>
      <c r="R6" s="7">
        <f t="shared" si="11"/>
        <v>27</v>
      </c>
      <c r="S6" s="4">
        <f t="shared" si="2"/>
        <v>1.041634456101601</v>
      </c>
      <c r="T6" s="4">
        <f t="shared" si="3"/>
        <v>0.6510215350635007</v>
      </c>
      <c r="U6" s="4">
        <f t="shared" si="4"/>
        <v>0.011110767531750412</v>
      </c>
      <c r="V6" s="4">
        <f t="shared" si="5"/>
        <v>0.9785050951257465</v>
      </c>
    </row>
    <row r="7" spans="1:22" ht="12.75">
      <c r="A7" t="s">
        <v>14</v>
      </c>
      <c r="B7" t="s">
        <v>26</v>
      </c>
      <c r="C7" s="1">
        <v>1</v>
      </c>
      <c r="D7">
        <f>AircraftRange</f>
        <v>600</v>
      </c>
      <c r="E7" s="2">
        <f t="shared" si="6"/>
        <v>1130.973372</v>
      </c>
      <c r="F7">
        <v>0</v>
      </c>
      <c r="G7">
        <f t="shared" si="10"/>
        <v>0</v>
      </c>
      <c r="H7" s="2">
        <f t="shared" si="7"/>
        <v>0</v>
      </c>
      <c r="I7" s="2">
        <f>E7+(SweepWhileMove*H7)</f>
        <v>1130.973372</v>
      </c>
      <c r="J7" s="2">
        <f t="shared" si="8"/>
        <v>1130.973372</v>
      </c>
      <c r="K7" s="3">
        <f>J7/SmallRadarReactive</f>
        <v>1.5999999999999996</v>
      </c>
      <c r="L7" s="9">
        <f>3.33/(3.33+2.25)</f>
        <v>0.5967741935483871</v>
      </c>
      <c r="M7" s="2">
        <f t="shared" si="9"/>
        <v>674.9357219999999</v>
      </c>
      <c r="N7" s="3">
        <f t="shared" si="0"/>
        <v>0.9548387096774191</v>
      </c>
      <c r="O7" t="s">
        <v>23</v>
      </c>
      <c r="P7" t="s">
        <v>24</v>
      </c>
      <c r="Q7" s="4" t="e">
        <f t="shared" si="1"/>
        <v>#VALUE!</v>
      </c>
      <c r="R7" s="7">
        <f t="shared" si="11"/>
        <v>27</v>
      </c>
      <c r="S7" s="4">
        <f t="shared" si="2"/>
        <v>1.4322580645161287</v>
      </c>
      <c r="T7" s="4" t="e">
        <f t="shared" si="3"/>
        <v>#VALUE!</v>
      </c>
      <c r="U7" s="4" t="e">
        <f t="shared" si="4"/>
        <v>#VALUE!</v>
      </c>
      <c r="V7" s="4">
        <f t="shared" si="5"/>
        <v>1.3454545454545452</v>
      </c>
    </row>
    <row r="8" spans="1:22" ht="12.75">
      <c r="A8" t="s">
        <v>25</v>
      </c>
      <c r="B8" t="s">
        <v>27</v>
      </c>
      <c r="C8" s="1">
        <v>1</v>
      </c>
      <c r="D8">
        <f>AircraftRange</f>
        <v>600</v>
      </c>
      <c r="E8" s="2">
        <f t="shared" si="6"/>
        <v>1130.973372</v>
      </c>
      <c r="F8">
        <v>4200</v>
      </c>
      <c r="G8">
        <f t="shared" si="10"/>
        <v>2100</v>
      </c>
      <c r="H8" s="2">
        <f t="shared" si="7"/>
        <v>2520</v>
      </c>
      <c r="I8" s="2">
        <f>E8+(SweepWhileMove*H8)</f>
        <v>1130.973372</v>
      </c>
      <c r="J8" s="2">
        <f t="shared" si="8"/>
        <v>1130.973372</v>
      </c>
      <c r="K8" s="3">
        <f>J8/SmallRadarReactive</f>
        <v>1.5999999999999996</v>
      </c>
      <c r="L8" s="9">
        <f>3.33/(3.33+2.25)</f>
        <v>0.5967741935483871</v>
      </c>
      <c r="M8" s="2">
        <f t="shared" si="9"/>
        <v>674.9357219999999</v>
      </c>
      <c r="N8" s="3">
        <f t="shared" si="0"/>
        <v>0.9548387096774191</v>
      </c>
      <c r="O8" t="s">
        <v>23</v>
      </c>
      <c r="P8" t="s">
        <v>24</v>
      </c>
      <c r="Q8" s="4" t="e">
        <f t="shared" si="1"/>
        <v>#VALUE!</v>
      </c>
      <c r="R8" s="7">
        <f t="shared" si="11"/>
        <v>27</v>
      </c>
      <c r="S8" s="4">
        <f t="shared" si="2"/>
        <v>1.4322580645161287</v>
      </c>
      <c r="T8" s="4" t="e">
        <f t="shared" si="3"/>
        <v>#VALUE!</v>
      </c>
      <c r="U8" s="4" t="e">
        <f t="shared" si="4"/>
        <v>#VALUE!</v>
      </c>
      <c r="V8" s="4">
        <f t="shared" si="5"/>
        <v>1.3454545454545452</v>
      </c>
    </row>
    <row r="9" spans="1:22" ht="12.75">
      <c r="A9" t="s">
        <v>15</v>
      </c>
      <c r="B9" t="s">
        <v>26</v>
      </c>
      <c r="C9" s="1">
        <v>1</v>
      </c>
      <c r="D9">
        <f>AircraftRange</f>
        <v>600</v>
      </c>
      <c r="E9" s="2">
        <f t="shared" si="6"/>
        <v>1130.973372</v>
      </c>
      <c r="F9">
        <v>0</v>
      </c>
      <c r="G9">
        <f t="shared" si="10"/>
        <v>0</v>
      </c>
      <c r="H9" s="2">
        <f t="shared" si="7"/>
        <v>0</v>
      </c>
      <c r="I9" s="2">
        <f>E9+(SweepWhileMove*H9)</f>
        <v>1130.973372</v>
      </c>
      <c r="J9" s="2">
        <f t="shared" si="8"/>
        <v>1130.973372</v>
      </c>
      <c r="K9" s="3">
        <f>J9/SmallRadarReactive</f>
        <v>1.5999999999999996</v>
      </c>
      <c r="L9" s="9">
        <f>5/(5+3.25)</f>
        <v>0.6060606060606061</v>
      </c>
      <c r="M9" s="2">
        <f t="shared" si="9"/>
        <v>685.4384072727272</v>
      </c>
      <c r="N9" s="3">
        <f t="shared" si="0"/>
        <v>0.9696969696969694</v>
      </c>
      <c r="O9" t="s">
        <v>23</v>
      </c>
      <c r="P9" t="s">
        <v>24</v>
      </c>
      <c r="Q9" s="4" t="e">
        <f t="shared" si="1"/>
        <v>#VALUE!</v>
      </c>
      <c r="R9" s="7">
        <f t="shared" si="11"/>
        <v>27</v>
      </c>
      <c r="S9" s="4">
        <f t="shared" si="2"/>
        <v>1.4545454545454541</v>
      </c>
      <c r="T9" s="4" t="e">
        <f t="shared" si="3"/>
        <v>#VALUE!</v>
      </c>
      <c r="U9" s="4" t="e">
        <f t="shared" si="4"/>
        <v>#VALUE!</v>
      </c>
      <c r="V9" s="4">
        <f t="shared" si="5"/>
        <v>1.3663911845730023</v>
      </c>
    </row>
    <row r="10" spans="1:22" ht="12.75">
      <c r="A10" t="s">
        <v>15</v>
      </c>
      <c r="B10" t="s">
        <v>27</v>
      </c>
      <c r="C10" s="1">
        <v>1</v>
      </c>
      <c r="D10">
        <f>AircraftRange</f>
        <v>600</v>
      </c>
      <c r="E10" s="2">
        <f t="shared" si="6"/>
        <v>1130.973372</v>
      </c>
      <c r="F10">
        <v>3100</v>
      </c>
      <c r="G10">
        <f t="shared" si="10"/>
        <v>1550</v>
      </c>
      <c r="H10" s="2">
        <f t="shared" si="7"/>
        <v>1860</v>
      </c>
      <c r="I10" s="2">
        <f>E10+(SweepWhileMove*H10)</f>
        <v>1130.973372</v>
      </c>
      <c r="J10" s="2">
        <f t="shared" si="8"/>
        <v>1130.973372</v>
      </c>
      <c r="K10" s="3">
        <f>J10/SmallRadarReactive</f>
        <v>1.5999999999999996</v>
      </c>
      <c r="L10" s="9">
        <f>5/(5+3.25)</f>
        <v>0.6060606060606061</v>
      </c>
      <c r="M10" s="2">
        <f t="shared" si="9"/>
        <v>685.4384072727272</v>
      </c>
      <c r="N10" s="3">
        <f t="shared" si="0"/>
        <v>0.9696969696969694</v>
      </c>
      <c r="O10" t="s">
        <v>23</v>
      </c>
      <c r="P10" t="s">
        <v>24</v>
      </c>
      <c r="Q10" s="4" t="e">
        <f t="shared" si="1"/>
        <v>#VALUE!</v>
      </c>
      <c r="R10" s="7">
        <f t="shared" si="11"/>
        <v>27</v>
      </c>
      <c r="S10" s="4">
        <f t="shared" si="2"/>
        <v>1.4545454545454541</v>
      </c>
      <c r="T10" s="4" t="e">
        <f t="shared" si="3"/>
        <v>#VALUE!</v>
      </c>
      <c r="U10" s="4" t="e">
        <f t="shared" si="4"/>
        <v>#VALUE!</v>
      </c>
      <c r="V10" s="4">
        <f t="shared" si="5"/>
        <v>1.3663911845730023</v>
      </c>
    </row>
    <row r="11" spans="1:22" ht="12.75">
      <c r="A11" t="s">
        <v>16</v>
      </c>
      <c r="B11" t="s">
        <v>26</v>
      </c>
      <c r="C11" s="1">
        <v>1</v>
      </c>
      <c r="D11">
        <f>AircraftRange</f>
        <v>600</v>
      </c>
      <c r="E11" s="2">
        <f t="shared" si="6"/>
        <v>1130.973372</v>
      </c>
      <c r="F11">
        <v>0</v>
      </c>
      <c r="G11">
        <f t="shared" si="10"/>
        <v>0</v>
      </c>
      <c r="H11" s="2">
        <f t="shared" si="7"/>
        <v>0</v>
      </c>
      <c r="I11" s="2">
        <f>E11+(SweepWhileMove*H11)</f>
        <v>1130.973372</v>
      </c>
      <c r="J11" s="2">
        <f t="shared" si="8"/>
        <v>1130.973372</v>
      </c>
      <c r="K11" s="3">
        <f>J11/SmallRadarReactive</f>
        <v>1.5999999999999996</v>
      </c>
      <c r="L11" s="9">
        <f>10/(10+6.25)</f>
        <v>0.6153846153846154</v>
      </c>
      <c r="M11" s="2">
        <f t="shared" si="9"/>
        <v>695.9836135384616</v>
      </c>
      <c r="N11" s="3">
        <f t="shared" si="0"/>
        <v>0.9846153846153844</v>
      </c>
      <c r="O11" t="s">
        <v>23</v>
      </c>
      <c r="P11" t="s">
        <v>24</v>
      </c>
      <c r="Q11" s="4" t="e">
        <f t="shared" si="1"/>
        <v>#VALUE!</v>
      </c>
      <c r="R11" s="7">
        <f t="shared" si="11"/>
        <v>27</v>
      </c>
      <c r="S11" s="4">
        <f t="shared" si="2"/>
        <v>1.4769230769230768</v>
      </c>
      <c r="T11" s="4" t="e">
        <f t="shared" si="3"/>
        <v>#VALUE!</v>
      </c>
      <c r="U11" s="4" t="e">
        <f t="shared" si="4"/>
        <v>#VALUE!</v>
      </c>
      <c r="V11" s="4">
        <f t="shared" si="5"/>
        <v>1.387412587412587</v>
      </c>
    </row>
    <row r="12" spans="1:22" ht="12.75">
      <c r="A12" t="s">
        <v>16</v>
      </c>
      <c r="B12" t="s">
        <v>27</v>
      </c>
      <c r="C12" s="1">
        <v>1</v>
      </c>
      <c r="D12">
        <f>AircraftRange</f>
        <v>600</v>
      </c>
      <c r="E12" s="2">
        <f t="shared" si="6"/>
        <v>1130.973372</v>
      </c>
      <c r="F12">
        <v>5400</v>
      </c>
      <c r="G12">
        <f t="shared" si="10"/>
        <v>2700</v>
      </c>
      <c r="H12" s="2">
        <f t="shared" si="7"/>
        <v>3240</v>
      </c>
      <c r="I12" s="2">
        <f>E12+(SweepWhileMove*H12)</f>
        <v>1130.973372</v>
      </c>
      <c r="J12" s="2">
        <f t="shared" si="8"/>
        <v>1130.973372</v>
      </c>
      <c r="K12" s="3">
        <f>J12/SmallRadarReactive</f>
        <v>1.5999999999999996</v>
      </c>
      <c r="L12" s="9">
        <f>10/(10+6.25)</f>
        <v>0.6153846153846154</v>
      </c>
      <c r="M12" s="2">
        <f t="shared" si="9"/>
        <v>695.9836135384616</v>
      </c>
      <c r="N12" s="3">
        <f t="shared" si="0"/>
        <v>0.9846153846153844</v>
      </c>
      <c r="O12" t="s">
        <v>23</v>
      </c>
      <c r="P12" t="s">
        <v>24</v>
      </c>
      <c r="Q12" s="4" t="e">
        <f t="shared" si="1"/>
        <v>#VALUE!</v>
      </c>
      <c r="R12" s="7">
        <f t="shared" si="11"/>
        <v>27</v>
      </c>
      <c r="S12" s="4">
        <f t="shared" si="2"/>
        <v>1.4769230769230768</v>
      </c>
      <c r="T12" s="4" t="e">
        <f t="shared" si="3"/>
        <v>#VALUE!</v>
      </c>
      <c r="U12" s="4" t="e">
        <f t="shared" si="4"/>
        <v>#VALUE!</v>
      </c>
      <c r="V12" s="4">
        <f t="shared" si="5"/>
        <v>1.387412587412587</v>
      </c>
    </row>
    <row r="13" spans="1:22" ht="12.75">
      <c r="A13" t="s">
        <v>2</v>
      </c>
      <c r="C13" s="1">
        <v>0.1</v>
      </c>
      <c r="D13">
        <f>500*3</f>
        <v>1500</v>
      </c>
      <c r="E13" s="2">
        <f t="shared" si="6"/>
        <v>7068.583575000001</v>
      </c>
      <c r="F13">
        <v>0</v>
      </c>
      <c r="G13">
        <f>F13/2</f>
        <v>0</v>
      </c>
      <c r="H13" s="2">
        <f t="shared" si="7"/>
        <v>0</v>
      </c>
      <c r="I13" s="2">
        <f>E13+(SweepWhileMove*H13)</f>
        <v>7068.583575000001</v>
      </c>
      <c r="J13" s="2">
        <f t="shared" si="8"/>
        <v>706.8583575000001</v>
      </c>
      <c r="K13" s="3">
        <f>J13/SmallRadarReactive</f>
        <v>1</v>
      </c>
      <c r="L13" s="1">
        <v>1</v>
      </c>
      <c r="M13" s="2">
        <f t="shared" si="9"/>
        <v>706.8583575000001</v>
      </c>
      <c r="N13" s="3">
        <f t="shared" si="0"/>
        <v>1</v>
      </c>
      <c r="O13">
        <v>500</v>
      </c>
      <c r="P13">
        <v>10</v>
      </c>
      <c r="Q13" s="4">
        <f t="shared" si="1"/>
        <v>1</v>
      </c>
      <c r="R13" s="7">
        <f>30-12</f>
        <v>18</v>
      </c>
      <c r="S13" s="4">
        <f t="shared" si="2"/>
        <v>1</v>
      </c>
      <c r="T13" s="4">
        <f t="shared" si="3"/>
        <v>1</v>
      </c>
      <c r="U13" s="4">
        <f t="shared" si="4"/>
        <v>1</v>
      </c>
      <c r="V13" s="4">
        <f t="shared" si="5"/>
        <v>1</v>
      </c>
    </row>
    <row r="14" spans="1:22" ht="12.75">
      <c r="A14" t="s">
        <v>3</v>
      </c>
      <c r="C14" s="1">
        <v>0.2</v>
      </c>
      <c r="D14">
        <f>750*3</f>
        <v>2250</v>
      </c>
      <c r="E14" s="2">
        <f t="shared" si="6"/>
        <v>15904.313043749999</v>
      </c>
      <c r="F14">
        <v>0</v>
      </c>
      <c r="G14">
        <f>F14/2</f>
        <v>0</v>
      </c>
      <c r="H14" s="2">
        <f t="shared" si="7"/>
        <v>0</v>
      </c>
      <c r="I14" s="2">
        <f>E14+(SweepWhileMove*H14)</f>
        <v>15904.313043749999</v>
      </c>
      <c r="J14" s="2">
        <f t="shared" si="8"/>
        <v>3180.8626087499997</v>
      </c>
      <c r="K14" s="3">
        <f>J14/SmallRadarReactive</f>
        <v>4.499999999999999</v>
      </c>
      <c r="L14" s="1">
        <v>1</v>
      </c>
      <c r="M14" s="2">
        <f t="shared" si="9"/>
        <v>3180.8626087499997</v>
      </c>
      <c r="N14" s="3">
        <f t="shared" si="0"/>
        <v>4.499999999999999</v>
      </c>
      <c r="O14">
        <v>800</v>
      </c>
      <c r="P14">
        <v>15</v>
      </c>
      <c r="Q14" s="4">
        <f t="shared" si="1"/>
        <v>2.8124999999999996</v>
      </c>
      <c r="R14" s="7">
        <f>30-25</f>
        <v>5</v>
      </c>
      <c r="S14" s="4">
        <f t="shared" si="2"/>
        <v>1.2499999999999998</v>
      </c>
      <c r="T14" s="4">
        <f t="shared" si="3"/>
        <v>0.7812499999999999</v>
      </c>
      <c r="U14" s="4">
        <f t="shared" si="4"/>
        <v>2.999999999999999</v>
      </c>
      <c r="V14" s="4">
        <f t="shared" si="5"/>
        <v>1.8409090909090906</v>
      </c>
    </row>
    <row r="15" spans="1:22" ht="12.75">
      <c r="A15" t="s">
        <v>5</v>
      </c>
      <c r="C15" s="1">
        <v>1</v>
      </c>
      <c r="D15">
        <f>800*3</f>
        <v>2400</v>
      </c>
      <c r="E15" s="2">
        <f t="shared" si="6"/>
        <v>18095.573952</v>
      </c>
      <c r="F15">
        <v>0</v>
      </c>
      <c r="G15">
        <f>F15/2</f>
        <v>0</v>
      </c>
      <c r="H15" s="2">
        <f t="shared" si="7"/>
        <v>0</v>
      </c>
      <c r="I15" s="2">
        <f>E15+(SweepWhileMove*H15)</f>
        <v>18095.573952</v>
      </c>
      <c r="J15" s="2">
        <f t="shared" si="8"/>
        <v>18095.573952</v>
      </c>
      <c r="K15" s="3">
        <f>J15/SmallRadarReactive</f>
        <v>25.599999999999994</v>
      </c>
      <c r="L15" s="1">
        <v>1</v>
      </c>
      <c r="M15" s="2">
        <f t="shared" si="9"/>
        <v>18095.573952</v>
      </c>
      <c r="N15" s="3">
        <f t="shared" si="0"/>
        <v>25.599999999999994</v>
      </c>
      <c r="O15">
        <v>1400</v>
      </c>
      <c r="P15">
        <v>35</v>
      </c>
      <c r="Q15" s="4">
        <f t="shared" si="1"/>
        <v>9.14285714285714</v>
      </c>
      <c r="R15" s="7">
        <f>30-26</f>
        <v>4</v>
      </c>
      <c r="S15" s="4">
        <f t="shared" si="2"/>
        <v>5.688888888888887</v>
      </c>
      <c r="T15" s="4">
        <f t="shared" si="3"/>
        <v>2.031746031746031</v>
      </c>
      <c r="U15" s="4">
        <f t="shared" si="4"/>
        <v>7.314285714285713</v>
      </c>
      <c r="V15" s="4">
        <f t="shared" si="5"/>
        <v>9.309090909090907</v>
      </c>
    </row>
    <row r="19" ht="12.75">
      <c r="A19" s="10" t="s">
        <v>33</v>
      </c>
    </row>
    <row r="20" spans="1:7" ht="12.75">
      <c r="A20" t="s">
        <v>34</v>
      </c>
      <c r="F20" s="11">
        <f>200*3</f>
        <v>600</v>
      </c>
      <c r="G20" t="s">
        <v>38</v>
      </c>
    </row>
    <row r="21" spans="1:7" ht="12.75">
      <c r="A21" t="s">
        <v>39</v>
      </c>
      <c r="F21" s="11">
        <v>0</v>
      </c>
      <c r="G21" t="str">
        <f>IF(F21,"Yes","No")</f>
        <v>No</v>
      </c>
    </row>
    <row r="23" spans="4:7" ht="12.75">
      <c r="D23">
        <v>4</v>
      </c>
      <c r="E23" s="8" t="s">
        <v>22</v>
      </c>
      <c r="F23">
        <f>30+Goal</f>
        <v>34</v>
      </c>
      <c r="G23" t="s">
        <v>21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 Ed Bishop</dc:creator>
  <cp:keywords/>
  <dc:description/>
  <cp:lastModifiedBy>Spike Robinson</cp:lastModifiedBy>
  <dcterms:created xsi:type="dcterms:W3CDTF">2008-03-07T21:29:19Z</dcterms:created>
  <dcterms:modified xsi:type="dcterms:W3CDTF">2008-03-09T03:19:48Z</dcterms:modified>
  <cp:category/>
  <cp:version/>
  <cp:contentType/>
  <cp:contentStatus/>
</cp:coreProperties>
</file>